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625" activeTab="0"/>
  </bookViews>
  <sheets>
    <sheet name="CR" sheetId="1" r:id="rId1"/>
    <sheet name="SIG" sheetId="2" r:id="rId2"/>
    <sheet name="SIG Formules" sheetId="3" r:id="rId3"/>
    <sheet name="ratios" sheetId="4" r:id="rId4"/>
  </sheets>
  <definedNames>
    <definedName name="production">#REF!</definedName>
    <definedName name="Production_vendue">'SIG'!$B$4</definedName>
    <definedName name="ventes">'SIG'!$B$3</definedName>
  </definedNames>
  <calcPr fullCalcOnLoad="1"/>
</workbook>
</file>

<file path=xl/sharedStrings.xml><?xml version="1.0" encoding="utf-8"?>
<sst xmlns="http://schemas.openxmlformats.org/spreadsheetml/2006/main" count="220" uniqueCount="124">
  <si>
    <t>CHARGES ( hors taxes)</t>
  </si>
  <si>
    <r>
      <t>Charges d'exploitation :</t>
    </r>
  </si>
  <si>
    <t>Produits d'exploitation :</t>
  </si>
  <si>
    <t>Achats de marchandises</t>
  </si>
  <si>
    <r>
      <t>Ventes de marchandises</t>
    </r>
  </si>
  <si>
    <t>-</t>
  </si>
  <si>
    <t>Variation de stocks</t>
  </si>
  <si>
    <t>Achats matières premières et autres approvisionnements</t>
  </si>
  <si>
    <t>Sous-total A : chiffre d'affaires net</t>
  </si>
  <si>
    <r>
      <t xml:space="preserve">Autres achats et charges </t>
    </r>
    <r>
      <rPr>
        <sz val="11"/>
        <rFont val="Times New Roman"/>
        <family val="0"/>
      </rPr>
      <t>externes</t>
    </r>
  </si>
  <si>
    <r>
      <t xml:space="preserve">Impôts, </t>
    </r>
    <r>
      <rPr>
        <sz val="11"/>
        <rFont val="Times New Roman"/>
        <family val="0"/>
      </rPr>
      <t>taxes et versements assimiles</t>
    </r>
  </si>
  <si>
    <t>Salaires et traitements</t>
  </si>
  <si>
    <t>Production immobilisée</t>
  </si>
  <si>
    <t>Charges sociales</t>
  </si>
  <si>
    <t>Subventions d'exploitation</t>
  </si>
  <si>
    <t>Dotations aux amortissements et aux provisions</t>
  </si>
  <si>
    <t>Reprises sur provisions et amortissements, transfert de charges</t>
  </si>
  <si>
    <t xml:space="preserve">      Sur immobilisations : dotations aux amortissements</t>
  </si>
  <si>
    <t>Autres produits</t>
  </si>
  <si>
    <t xml:space="preserve">      Sur immobilisations : dotations aux provisions</t>
  </si>
  <si>
    <r>
      <t>Sous-total B</t>
    </r>
  </si>
  <si>
    <t xml:space="preserve">      Sur actif circulant : dotations aux provisions</t>
  </si>
  <si>
    <t>Total I ( A+B )</t>
  </si>
  <si>
    <t xml:space="preserve">      Pour risques et charges : dotations aux provisions</t>
  </si>
  <si>
    <t>Autres charges</t>
  </si>
  <si>
    <t>Total I</t>
  </si>
  <si>
    <t>Produits financiers :</t>
  </si>
  <si>
    <t>De participation</t>
  </si>
  <si>
    <t>Charges financières :</t>
  </si>
  <si>
    <t>D'autres valeurs mobilières et créances de I'actif immobilisé</t>
  </si>
  <si>
    <t>Autres intérêts et produits assimilés</t>
  </si>
  <si>
    <t>Intérêts et charges assimilées</t>
  </si>
  <si>
    <t>Reprises sur provisions et transfert de charges</t>
  </si>
  <si>
    <t>Différences négatives de change</t>
  </si>
  <si>
    <t>Différences positives de change</t>
  </si>
  <si>
    <t>Charges nettes sur cessions de valeurs mobilières de placement</t>
  </si>
  <si>
    <t>Produits nets sur cessions de valeurs mobilières de placement</t>
  </si>
  <si>
    <t>Total II</t>
  </si>
  <si>
    <t>Total Il</t>
  </si>
  <si>
    <t>Charges exceptionnelles
- --------------------------------------------- ------- ------------</t>
  </si>
  <si>
    <t>Sur opération de gestion</t>
  </si>
  <si>
    <t>Sur opération de capital</t>
  </si>
  <si>
    <t>Produits exceptionnels :</t>
  </si>
  <si>
    <t>Dotation aux amortissements et aux provisions</t>
  </si>
  <si>
    <t>Total III
- - -------------- ---------------------------------- ---- --- ------- ------------------ --- ----------------- ----</t>
  </si>
  <si>
    <t>Participation des salaries aux fruits de l'expansion IV</t>
  </si>
  <si>
    <t>Impots sur les bénéfices                                           V</t>
  </si>
  <si>
    <t>Total III</t>
  </si>
  <si>
    <t>Total des charges ( I+ll+lll+IV+V)</t>
  </si>
  <si>
    <t>Total des produits ( I+II+III )</t>
  </si>
  <si>
    <r>
      <t>TOTAL GENERAL</t>
    </r>
  </si>
  <si>
    <t>TOTAL GENERAL</t>
  </si>
  <si>
    <t>Ventes de marchandises</t>
  </si>
  <si>
    <t>Coût d'achat des marchandises vendues</t>
  </si>
  <si>
    <t>Marge commerciale</t>
  </si>
  <si>
    <r>
      <t>Production vendue</t>
    </r>
  </si>
  <si>
    <t>Déstockage de production</t>
  </si>
  <si>
    <t>Production de l'exercice</t>
  </si>
  <si>
    <t>Production stockée</t>
  </si>
  <si>
    <t>Total</t>
  </si>
  <si>
    <t>Consommation de l'exercice en provenance des tiers</t>
  </si>
  <si>
    <t>Valeur ajoutée</t>
  </si>
  <si>
    <t>Impôts, taxes et versements assimilés</t>
  </si>
  <si>
    <t>Excédent brut
(ou insuffisance ) d'exploitation</t>
  </si>
  <si>
    <t>Charges de personnel</t>
  </si>
  <si>
    <t>Excédent brut d'exploitation</t>
  </si>
  <si>
    <r>
      <t>Insuffisance brute d'exploitation</t>
    </r>
  </si>
  <si>
    <t>Reprises et transferts de charges d'exploitation</t>
  </si>
  <si>
    <r>
      <t xml:space="preserve">Dotations </t>
    </r>
    <r>
      <rPr>
        <sz val="11"/>
        <rFont val="Times New Roman"/>
        <family val="0"/>
      </rPr>
      <t xml:space="preserve">aux </t>
    </r>
    <r>
      <rPr>
        <sz val="11"/>
        <rFont val="Times New Roman"/>
        <family val="0"/>
      </rPr>
      <t xml:space="preserve">amortissements </t>
    </r>
    <r>
      <rPr>
        <sz val="11"/>
        <rFont val="Times New Roman"/>
        <family val="0"/>
      </rPr>
      <t>et aux provisions</t>
    </r>
  </si>
  <si>
    <t>Résultat d'exploitation ( bénéfice )</t>
  </si>
  <si>
    <t>Résultat d'exploitation ( perte )</t>
  </si>
  <si>
    <t>Résultat courant avant impôts</t>
  </si>
  <si>
    <t>Produits financiers</t>
  </si>
  <si>
    <t>Charges financières</t>
  </si>
  <si>
    <t>Charges exceptionnelles</t>
  </si>
  <si>
    <t>Résultat exceptionnel</t>
  </si>
  <si>
    <t>Résultat courant avant impôts ( bénéfice )</t>
  </si>
  <si>
    <r>
      <t>Résultat courant avant impôts ( perte )</t>
    </r>
  </si>
  <si>
    <t>Résultat de l'exercice</t>
  </si>
  <si>
    <r>
      <t>Résultat exceptionnel</t>
    </r>
  </si>
  <si>
    <t>Participation des salariés</t>
  </si>
  <si>
    <t>Impôts sur les bénéfices</t>
  </si>
  <si>
    <t>PRODUITS (hors taxes)</t>
  </si>
  <si>
    <t xml:space="preserve">                   dont à l'exportation :</t>
  </si>
  <si>
    <t>Compte de résultat au 31/12/200N</t>
  </si>
  <si>
    <t>200N</t>
  </si>
  <si>
    <t>Solde créditeur : bénéfice</t>
  </si>
  <si>
    <t>Solde debiteur : perte</t>
  </si>
  <si>
    <t>Comptes de gestion</t>
  </si>
  <si>
    <t>Soldes intermédiaires de gestion</t>
  </si>
  <si>
    <t>Produits</t>
  </si>
  <si>
    <t>Montant</t>
  </si>
  <si>
    <t>Solde</t>
  </si>
  <si>
    <t>Charges</t>
  </si>
  <si>
    <t>Ratios</t>
  </si>
  <si>
    <t>N</t>
  </si>
  <si>
    <t>Calcul</t>
  </si>
  <si>
    <t>Taux de rentabilité des charges de personnel</t>
  </si>
  <si>
    <t>Charges de personnel / CA HT</t>
  </si>
  <si>
    <t>Consommations des tiers / CA HT</t>
  </si>
  <si>
    <t>Consommation des tiers</t>
  </si>
  <si>
    <t>VA / CA HT</t>
  </si>
  <si>
    <t>Taux de marge brute d'exploitation</t>
  </si>
  <si>
    <t>EBE / CA HT</t>
  </si>
  <si>
    <t>Taux de marge bénéficiaire</t>
  </si>
  <si>
    <t>Résultat d'exploitation / CA HT</t>
  </si>
  <si>
    <t>Résultat courant avant impôts / CA HT</t>
  </si>
  <si>
    <t>Résultat net / CA HT</t>
  </si>
  <si>
    <t>Production vendue : biens</t>
  </si>
  <si>
    <t>Production vendue : services</t>
  </si>
  <si>
    <t>Variation de stocks de marchandises</t>
  </si>
  <si>
    <t>Valeur comptable des éléments d'actif cédés</t>
  </si>
  <si>
    <t>Produits des cessions d'éléments d'actif</t>
  </si>
  <si>
    <r>
      <t>Résultat d'exploitation</t>
    </r>
  </si>
  <si>
    <r>
      <t>Produits exceptionnels</t>
    </r>
  </si>
  <si>
    <t>Résultat sur cessions d'éléments d'actifs immobilisés</t>
  </si>
  <si>
    <t>Détails calcul</t>
  </si>
  <si>
    <t>481.996 / 1.912.475</t>
  </si>
  <si>
    <t>1.110.168 / 1.912.475</t>
  </si>
  <si>
    <t>805.774 / 1.912.475</t>
  </si>
  <si>
    <t>288.300 / 1.912.475</t>
  </si>
  <si>
    <t>241.398 / 1.912.475</t>
  </si>
  <si>
    <t>238.041 / 1.912.475</t>
  </si>
  <si>
    <t>159.973 / 1.912.475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</si>
</sst>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0000000"/>
    <numFmt numFmtId="170" formatCode="0.0%"/>
    <numFmt numFmtId="171" formatCode="0.0"/>
  </numFmts>
  <fonts count="9">
    <font>
      <sz val="11"/>
      <name val="Times New Roman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8"/>
      <name val="Times New Roman"/>
      <family val="0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0" fillId="0" borderId="3" xfId="0" applyFill="1" applyBorder="1" applyAlignment="1">
      <alignment vertical="center"/>
    </xf>
    <xf numFmtId="0" fontId="0" fillId="0" borderId="3" xfId="0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2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vertical="center"/>
    </xf>
    <xf numFmtId="10" fontId="0" fillId="0" borderId="0" xfId="0" applyNumberFormat="1" applyAlignment="1">
      <alignment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10" fontId="6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 horizontal="center"/>
    </xf>
    <xf numFmtId="0" fontId="0" fillId="0" borderId="6" xfId="0" applyBorder="1" applyAlignment="1">
      <alignment/>
    </xf>
    <xf numFmtId="0" fontId="0" fillId="0" borderId="1" xfId="0" applyBorder="1" applyAlignment="1">
      <alignment horizontal="left" vertical="center"/>
    </xf>
    <xf numFmtId="3" fontId="0" fillId="0" borderId="2" xfId="0" applyNumberFormat="1" applyFill="1" applyBorder="1" applyAlignment="1">
      <alignment horizontal="right" vertical="center"/>
    </xf>
    <xf numFmtId="3" fontId="0" fillId="0" borderId="3" xfId="0" applyNumberFormat="1" applyFill="1" applyBorder="1" applyAlignment="1">
      <alignment horizontal="right" vertical="center" wrapText="1"/>
    </xf>
    <xf numFmtId="3" fontId="0" fillId="0" borderId="3" xfId="0" applyNumberFormat="1" applyFill="1" applyBorder="1" applyAlignment="1">
      <alignment horizontal="right" vertical="center"/>
    </xf>
    <xf numFmtId="3" fontId="6" fillId="0" borderId="3" xfId="0" applyNumberFormat="1" applyFont="1" applyFill="1" applyBorder="1" applyAlignment="1">
      <alignment horizontal="right" vertical="center"/>
    </xf>
    <xf numFmtId="3" fontId="0" fillId="0" borderId="2" xfId="0" applyNumberFormat="1" applyFill="1" applyBorder="1" applyAlignment="1">
      <alignment vertical="center"/>
    </xf>
    <xf numFmtId="3" fontId="0" fillId="0" borderId="3" xfId="0" applyNumberForma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3" fontId="6" fillId="0" borderId="6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/>
    </xf>
    <xf numFmtId="3" fontId="7" fillId="0" borderId="5" xfId="0" applyNumberFormat="1" applyFont="1" applyFill="1" applyBorder="1" applyAlignment="1">
      <alignment horizontal="right" vertical="center" wrapText="1"/>
    </xf>
    <xf numFmtId="3" fontId="0" fillId="0" borderId="5" xfId="0" applyNumberFormat="1" applyFill="1" applyBorder="1" applyAlignment="1">
      <alignment vertical="center"/>
    </xf>
    <xf numFmtId="3" fontId="0" fillId="0" borderId="7" xfId="0" applyNumberFormat="1" applyFill="1" applyBorder="1" applyAlignment="1">
      <alignment vertical="center"/>
    </xf>
    <xf numFmtId="3" fontId="0" fillId="0" borderId="3" xfId="0" applyNumberFormat="1" applyFill="1" applyBorder="1" applyAlignment="1">
      <alignment vertical="center"/>
    </xf>
    <xf numFmtId="3" fontId="0" fillId="0" borderId="3" xfId="0" applyNumberFormat="1" applyFill="1" applyBorder="1" applyAlignment="1">
      <alignment vertical="center" wrapText="1"/>
    </xf>
    <xf numFmtId="3" fontId="6" fillId="0" borderId="3" xfId="0" applyNumberFormat="1" applyFont="1" applyFill="1" applyBorder="1" applyAlignment="1">
      <alignment vertical="center" wrapText="1"/>
    </xf>
    <xf numFmtId="3" fontId="8" fillId="0" borderId="5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/>
    </xf>
    <xf numFmtId="3" fontId="0" fillId="0" borderId="1" xfId="0" applyNumberFormat="1" applyFill="1" applyBorder="1" applyAlignment="1">
      <alignment horizontal="right" vertical="top"/>
    </xf>
    <xf numFmtId="3" fontId="0" fillId="0" borderId="7" xfId="0" applyNumberFormat="1" applyFill="1" applyBorder="1" applyAlignment="1">
      <alignment horizontal="right" vertical="top"/>
    </xf>
    <xf numFmtId="3" fontId="0" fillId="0" borderId="3" xfId="0" applyNumberFormat="1" applyFill="1" applyBorder="1" applyAlignment="1">
      <alignment horizontal="right" vertical="top"/>
    </xf>
    <xf numFmtId="3" fontId="0" fillId="0" borderId="5" xfId="0" applyNumberFormat="1" applyFill="1" applyBorder="1" applyAlignment="1">
      <alignment horizontal="right" vertical="top" wrapText="1"/>
    </xf>
    <xf numFmtId="3" fontId="0" fillId="0" borderId="5" xfId="0" applyNumberFormat="1" applyFill="1" applyBorder="1" applyAlignment="1">
      <alignment horizontal="right" vertical="top"/>
    </xf>
    <xf numFmtId="3" fontId="0" fillId="0" borderId="7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0" fillId="0" borderId="1" xfId="0" applyNumberForma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right" vertical="top" wrapText="1"/>
    </xf>
    <xf numFmtId="3" fontId="6" fillId="0" borderId="1" xfId="0" applyNumberFormat="1" applyFont="1" applyFill="1" applyBorder="1" applyAlignment="1">
      <alignment horizontal="right" vertical="top"/>
    </xf>
    <xf numFmtId="0" fontId="6" fillId="0" borderId="1" xfId="0" applyFont="1" applyFill="1" applyBorder="1" applyAlignment="1">
      <alignment horizontal="left" vertical="top" wrapText="1"/>
    </xf>
    <xf numFmtId="0" fontId="0" fillId="0" borderId="8" xfId="0" applyFill="1" applyBorder="1" applyAlignment="1">
      <alignment wrapText="1"/>
    </xf>
    <xf numFmtId="3" fontId="0" fillId="0" borderId="8" xfId="0" applyNumberFormat="1" applyFill="1" applyBorder="1" applyAlignment="1">
      <alignment/>
    </xf>
    <xf numFmtId="3" fontId="0" fillId="0" borderId="6" xfId="0" applyNumberFormat="1" applyBorder="1" applyAlignment="1">
      <alignment/>
    </xf>
    <xf numFmtId="0" fontId="6" fillId="0" borderId="8" xfId="0" applyFont="1" applyFill="1" applyBorder="1" applyAlignment="1">
      <alignment wrapText="1"/>
    </xf>
    <xf numFmtId="0" fontId="6" fillId="0" borderId="1" xfId="0" applyFont="1" applyFill="1" applyBorder="1" applyAlignment="1">
      <alignment horizontal="right" vertical="top"/>
    </xf>
    <xf numFmtId="0" fontId="0" fillId="0" borderId="6" xfId="0" applyBorder="1" applyAlignment="1">
      <alignment wrapText="1"/>
    </xf>
    <xf numFmtId="0" fontId="6" fillId="0" borderId="1" xfId="0" applyFont="1" applyFill="1" applyBorder="1" applyAlignment="1">
      <alignment wrapText="1"/>
    </xf>
    <xf numFmtId="3" fontId="6" fillId="0" borderId="1" xfId="0" applyNumberFormat="1" applyFont="1" applyBorder="1" applyAlignment="1">
      <alignment/>
    </xf>
    <xf numFmtId="0" fontId="6" fillId="0" borderId="8" xfId="0" applyFont="1" applyFill="1" applyBorder="1" applyAlignment="1">
      <alignment horizontal="right" vertical="top" wrapText="1"/>
    </xf>
    <xf numFmtId="3" fontId="6" fillId="0" borderId="8" xfId="0" applyNumberFormat="1" applyFont="1" applyFill="1" applyBorder="1" applyAlignment="1">
      <alignment horizontal="right" vertical="top"/>
    </xf>
    <xf numFmtId="3" fontId="6" fillId="0" borderId="8" xfId="0" applyNumberFormat="1" applyFont="1" applyFill="1" applyBorder="1" applyAlignment="1">
      <alignment/>
    </xf>
    <xf numFmtId="0" fontId="0" fillId="0" borderId="6" xfId="0" applyFill="1" applyBorder="1" applyAlignment="1">
      <alignment wrapText="1"/>
    </xf>
    <xf numFmtId="3" fontId="0" fillId="0" borderId="8" xfId="0" applyNumberFormat="1" applyFill="1" applyBorder="1" applyAlignment="1">
      <alignment wrapText="1"/>
    </xf>
    <xf numFmtId="3" fontId="0" fillId="0" borderId="6" xfId="0" applyNumberFormat="1" applyFill="1" applyBorder="1" applyAlignment="1">
      <alignment wrapText="1"/>
    </xf>
    <xf numFmtId="0" fontId="7" fillId="0" borderId="8" xfId="0" applyFont="1" applyFill="1" applyBorder="1" applyAlignment="1">
      <alignment wrapText="1"/>
    </xf>
    <xf numFmtId="3" fontId="7" fillId="0" borderId="1" xfId="0" applyNumberFormat="1" applyFont="1" applyBorder="1" applyAlignment="1">
      <alignment wrapText="1"/>
    </xf>
    <xf numFmtId="3" fontId="0" fillId="0" borderId="8" xfId="0" applyNumberFormat="1" applyFill="1" applyBorder="1" applyAlignment="1">
      <alignment vertical="center"/>
    </xf>
    <xf numFmtId="3" fontId="0" fillId="0" borderId="6" xfId="0" applyNumberFormat="1" applyFill="1" applyBorder="1" applyAlignment="1">
      <alignment vertical="center"/>
    </xf>
    <xf numFmtId="3" fontId="0" fillId="0" borderId="9" xfId="0" applyNumberFormat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3" fontId="0" fillId="0" borderId="6" xfId="0" applyNumberFormat="1" applyFill="1" applyBorder="1" applyAlignment="1">
      <alignment horizontal="right"/>
    </xf>
    <xf numFmtId="3" fontId="0" fillId="0" borderId="7" xfId="0" applyNumberFormat="1" applyBorder="1" applyAlignment="1">
      <alignment horizontal="right"/>
    </xf>
    <xf numFmtId="0" fontId="6" fillId="0" borderId="1" xfId="0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7" xfId="0" applyBorder="1" applyAlignment="1">
      <alignment vertical="top"/>
    </xf>
    <xf numFmtId="3" fontId="0" fillId="0" borderId="5" xfId="0" applyNumberFormat="1" applyFill="1" applyBorder="1" applyAlignment="1">
      <alignment horizontal="right" vertical="top" wrapText="1"/>
    </xf>
    <xf numFmtId="3" fontId="0" fillId="0" borderId="7" xfId="0" applyNumberFormat="1" applyBorder="1" applyAlignment="1">
      <alignment horizontal="right" vertical="top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6" xfId="0" applyFill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="110" zoomScaleNormal="110" workbookViewId="0" topLeftCell="A1">
      <selection activeCell="A1" sqref="A1:D1"/>
    </sheetView>
  </sheetViews>
  <sheetFormatPr defaultColWidth="11.421875" defaultRowHeight="12.75" customHeight="1"/>
  <cols>
    <col min="1" max="1" width="48.140625" style="13" customWidth="1"/>
    <col min="2" max="2" width="10.140625" style="13" customWidth="1"/>
    <col min="3" max="3" width="53.8515625" style="13" customWidth="1"/>
    <col min="4" max="4" width="9.8515625" style="26" customWidth="1"/>
    <col min="5" max="5" width="10.421875" style="13" customWidth="1"/>
    <col min="6" max="6" width="12.28125" style="13" customWidth="1"/>
    <col min="7" max="16384" width="9.140625" style="13" customWidth="1"/>
  </cols>
  <sheetData>
    <row r="1" spans="1:4" s="1" customFormat="1" ht="12.75" customHeight="1">
      <c r="A1" s="84" t="s">
        <v>84</v>
      </c>
      <c r="B1" s="85"/>
      <c r="C1" s="85"/>
      <c r="D1" s="85"/>
    </row>
    <row r="2" spans="1:4" s="1" customFormat="1" ht="12.75" customHeight="1">
      <c r="A2" s="2" t="s">
        <v>0</v>
      </c>
      <c r="B2" s="3" t="s">
        <v>85</v>
      </c>
      <c r="C2" s="2" t="s">
        <v>82</v>
      </c>
      <c r="D2" s="3" t="s">
        <v>85</v>
      </c>
    </row>
    <row r="3" spans="1:4" s="1" customFormat="1" ht="12.75" customHeight="1">
      <c r="A3" s="4" t="s">
        <v>1</v>
      </c>
      <c r="B3" s="39"/>
      <c r="C3" s="4" t="s">
        <v>2</v>
      </c>
      <c r="D3" s="35"/>
    </row>
    <row r="4" spans="1:4" s="1" customFormat="1" ht="12.75" customHeight="1">
      <c r="A4" s="5" t="s">
        <v>3</v>
      </c>
      <c r="B4" s="36"/>
      <c r="C4" s="5" t="s">
        <v>4</v>
      </c>
      <c r="D4" s="36">
        <v>0</v>
      </c>
    </row>
    <row r="5" spans="1:4" s="1" customFormat="1" ht="12.75" customHeight="1">
      <c r="A5" s="5" t="s">
        <v>110</v>
      </c>
      <c r="B5" s="36"/>
      <c r="C5" s="5" t="s">
        <v>108</v>
      </c>
      <c r="D5" s="36">
        <v>1888730</v>
      </c>
    </row>
    <row r="6" spans="1:4" s="1" customFormat="1" ht="12.75" customHeight="1">
      <c r="A6" s="5" t="s">
        <v>7</v>
      </c>
      <c r="B6" s="37">
        <v>827930</v>
      </c>
      <c r="C6" s="5" t="s">
        <v>109</v>
      </c>
      <c r="D6" s="37">
        <v>23745</v>
      </c>
    </row>
    <row r="7" spans="1:4" s="1" customFormat="1" ht="12.75" customHeight="1">
      <c r="A7" s="5" t="s">
        <v>6</v>
      </c>
      <c r="B7" s="36">
        <v>3749</v>
      </c>
      <c r="C7" s="6" t="s">
        <v>8</v>
      </c>
      <c r="D7" s="38">
        <f>SUM(D4:D6)</f>
        <v>1912475</v>
      </c>
    </row>
    <row r="8" spans="1:4" s="1" customFormat="1" ht="12.75" customHeight="1">
      <c r="A8" s="5" t="s">
        <v>9</v>
      </c>
      <c r="B8" s="37">
        <v>278489</v>
      </c>
      <c r="C8" s="8" t="s">
        <v>83</v>
      </c>
      <c r="D8" s="37">
        <v>84250</v>
      </c>
    </row>
    <row r="9" spans="1:4" s="1" customFormat="1" ht="12.75" customHeight="1">
      <c r="A9" s="5" t="s">
        <v>10</v>
      </c>
      <c r="B9" s="37">
        <v>35478</v>
      </c>
      <c r="C9" s="5"/>
      <c r="D9" s="36"/>
    </row>
    <row r="10" spans="1:4" s="1" customFormat="1" ht="12.75" customHeight="1">
      <c r="A10" s="5" t="s">
        <v>11</v>
      </c>
      <c r="B10" s="45">
        <v>301248</v>
      </c>
      <c r="C10" s="5" t="s">
        <v>58</v>
      </c>
      <c r="D10" s="36">
        <v>3467</v>
      </c>
    </row>
    <row r="11" spans="1:4" s="1" customFormat="1" ht="12.75" customHeight="1">
      <c r="A11" s="5" t="s">
        <v>13</v>
      </c>
      <c r="B11" s="46">
        <v>180748</v>
      </c>
      <c r="C11" s="5" t="s">
        <v>12</v>
      </c>
      <c r="D11" s="36" t="s">
        <v>5</v>
      </c>
    </row>
    <row r="12" spans="1:4" s="1" customFormat="1" ht="12.75" customHeight="1">
      <c r="A12" s="5" t="s">
        <v>15</v>
      </c>
      <c r="B12" s="40"/>
      <c r="C12" s="5" t="s">
        <v>14</v>
      </c>
      <c r="D12" s="36" t="s">
        <v>5</v>
      </c>
    </row>
    <row r="13" spans="1:4" s="1" customFormat="1" ht="12.75" customHeight="1">
      <c r="A13" s="5" t="s">
        <v>17</v>
      </c>
      <c r="B13" s="47">
        <v>43250</v>
      </c>
      <c r="C13" s="5" t="s">
        <v>16</v>
      </c>
      <c r="D13" s="36">
        <v>2435</v>
      </c>
    </row>
    <row r="14" spans="1:4" s="1" customFormat="1" ht="12.75" customHeight="1">
      <c r="A14" s="5" t="s">
        <v>19</v>
      </c>
      <c r="B14" s="48">
        <v>2654</v>
      </c>
      <c r="C14" s="5" t="s">
        <v>18</v>
      </c>
      <c r="D14" s="36">
        <v>265</v>
      </c>
    </row>
    <row r="15" spans="1:4" s="1" customFormat="1" ht="12.75" customHeight="1">
      <c r="A15" s="5" t="s">
        <v>21</v>
      </c>
      <c r="B15" s="48">
        <v>3210</v>
      </c>
      <c r="C15" s="6" t="s">
        <v>20</v>
      </c>
      <c r="D15" s="41">
        <f>SUM(D10:D14)</f>
        <v>6167</v>
      </c>
    </row>
    <row r="16" spans="1:4" s="1" customFormat="1" ht="12.75" customHeight="1">
      <c r="A16" s="5" t="s">
        <v>23</v>
      </c>
      <c r="B16" s="47">
        <v>245</v>
      </c>
      <c r="C16" s="6" t="s">
        <v>22</v>
      </c>
      <c r="D16" s="38">
        <f>D7+D15</f>
        <v>1918642</v>
      </c>
    </row>
    <row r="17" spans="1:4" s="1" customFormat="1" ht="12.75" customHeight="1">
      <c r="A17" s="5" t="s">
        <v>24</v>
      </c>
      <c r="B17" s="36">
        <v>243</v>
      </c>
      <c r="C17" s="5"/>
      <c r="D17" s="37"/>
    </row>
    <row r="18" spans="1:4" s="1" customFormat="1" ht="12.75" customHeight="1">
      <c r="A18" s="6" t="s">
        <v>25</v>
      </c>
      <c r="B18" s="38">
        <f>SUM(B4:B17)</f>
        <v>1677244</v>
      </c>
      <c r="C18" s="9" t="s">
        <v>26</v>
      </c>
      <c r="D18" s="37"/>
    </row>
    <row r="19" spans="1:4" s="1" customFormat="1" ht="12.75" customHeight="1">
      <c r="A19" s="7"/>
      <c r="B19" s="37"/>
      <c r="C19" s="5" t="s">
        <v>27</v>
      </c>
      <c r="D19" s="36" t="s">
        <v>5</v>
      </c>
    </row>
    <row r="20" spans="1:4" s="1" customFormat="1" ht="12.75" customHeight="1">
      <c r="A20" s="9" t="s">
        <v>28</v>
      </c>
      <c r="B20" s="37"/>
      <c r="C20" s="5" t="s">
        <v>29</v>
      </c>
      <c r="D20" s="36">
        <v>543</v>
      </c>
    </row>
    <row r="21" spans="1:4" s="1" customFormat="1" ht="12.75" customHeight="1">
      <c r="A21" s="5" t="s">
        <v>15</v>
      </c>
      <c r="B21" s="36">
        <v>2145</v>
      </c>
      <c r="C21" s="5" t="s">
        <v>30</v>
      </c>
      <c r="D21" s="36">
        <v>1276</v>
      </c>
    </row>
    <row r="22" spans="1:4" s="1" customFormat="1" ht="12.75" customHeight="1">
      <c r="A22" s="5" t="s">
        <v>31</v>
      </c>
      <c r="B22" s="37">
        <v>3659</v>
      </c>
      <c r="C22" s="5" t="s">
        <v>32</v>
      </c>
      <c r="D22" s="36">
        <v>640</v>
      </c>
    </row>
    <row r="23" spans="1:4" s="1" customFormat="1" ht="12.75" customHeight="1">
      <c r="A23" s="5" t="s">
        <v>33</v>
      </c>
      <c r="B23" s="37">
        <v>35</v>
      </c>
      <c r="C23" s="5" t="s">
        <v>34</v>
      </c>
      <c r="D23" s="36">
        <v>23</v>
      </c>
    </row>
    <row r="24" spans="1:4" s="1" customFormat="1" ht="25.5" customHeight="1">
      <c r="A24" s="5" t="s">
        <v>35</v>
      </c>
      <c r="B24" s="36" t="s">
        <v>5</v>
      </c>
      <c r="C24" s="5" t="s">
        <v>36</v>
      </c>
      <c r="D24" s="36" t="s">
        <v>5</v>
      </c>
    </row>
    <row r="25" spans="1:4" s="1" customFormat="1" ht="12.75" customHeight="1">
      <c r="A25" s="6" t="s">
        <v>37</v>
      </c>
      <c r="B25" s="38">
        <f>SUM(B21:B24)</f>
        <v>5839</v>
      </c>
      <c r="C25" s="6" t="s">
        <v>38</v>
      </c>
      <c r="D25" s="42">
        <f>SUM(D19:D24)</f>
        <v>2482</v>
      </c>
    </row>
    <row r="26" spans="1:4" s="1" customFormat="1" ht="12.75" customHeight="1">
      <c r="A26" s="9" t="s">
        <v>39</v>
      </c>
      <c r="B26" s="36"/>
      <c r="C26" s="5"/>
      <c r="D26" s="37"/>
    </row>
    <row r="27" spans="1:4" s="1" customFormat="1" ht="12.75" customHeight="1">
      <c r="A27" s="5" t="s">
        <v>40</v>
      </c>
      <c r="B27" s="47">
        <v>546</v>
      </c>
      <c r="C27" s="7"/>
      <c r="D27" s="37"/>
    </row>
    <row r="28" spans="1:4" s="1" customFormat="1" ht="12.75" customHeight="1">
      <c r="A28" s="5" t="s">
        <v>41</v>
      </c>
      <c r="B28" s="48">
        <v>3876</v>
      </c>
      <c r="C28" s="9" t="s">
        <v>42</v>
      </c>
      <c r="D28" s="37"/>
    </row>
    <row r="29" spans="1:4" s="1" customFormat="1" ht="12.75" customHeight="1">
      <c r="A29" s="10" t="s">
        <v>43</v>
      </c>
      <c r="B29" s="47">
        <v>483</v>
      </c>
      <c r="C29" s="5" t="s">
        <v>40</v>
      </c>
      <c r="D29" s="36">
        <v>437</v>
      </c>
    </row>
    <row r="30" spans="1:4" s="1" customFormat="1" ht="12.75" customHeight="1">
      <c r="A30" s="6" t="s">
        <v>44</v>
      </c>
      <c r="B30" s="49">
        <f>SUM(B27:B29)</f>
        <v>4905</v>
      </c>
      <c r="C30" s="5" t="s">
        <v>41</v>
      </c>
      <c r="D30" s="36">
        <v>5367</v>
      </c>
    </row>
    <row r="31" spans="1:4" s="1" customFormat="1" ht="12.75" customHeight="1">
      <c r="A31" s="9" t="s">
        <v>45</v>
      </c>
      <c r="B31" s="37"/>
      <c r="C31" s="5" t="s">
        <v>32</v>
      </c>
      <c r="D31" s="36">
        <v>543</v>
      </c>
    </row>
    <row r="32" spans="1:4" s="1" customFormat="1" ht="12.75" customHeight="1">
      <c r="A32" s="9" t="s">
        <v>46</v>
      </c>
      <c r="B32" s="37">
        <v>79510</v>
      </c>
      <c r="C32" s="6" t="s">
        <v>47</v>
      </c>
      <c r="D32" s="38">
        <f>SUM(D29:D31)</f>
        <v>6347</v>
      </c>
    </row>
    <row r="33" spans="1:4" s="1" customFormat="1" ht="12.75" customHeight="1">
      <c r="A33" s="6" t="s">
        <v>48</v>
      </c>
      <c r="B33" s="41">
        <f>B18+B25+B30+B31+B32</f>
        <v>1767498</v>
      </c>
      <c r="C33" s="6" t="s">
        <v>49</v>
      </c>
      <c r="D33" s="38">
        <f>D16+D25+D32</f>
        <v>1927471</v>
      </c>
    </row>
    <row r="34" spans="1:4" s="1" customFormat="1" ht="12.75" customHeight="1">
      <c r="A34" s="11" t="s">
        <v>86</v>
      </c>
      <c r="B34" s="50">
        <f>D33-B33</f>
        <v>159973</v>
      </c>
      <c r="C34" s="11" t="s">
        <v>87</v>
      </c>
      <c r="D34" s="44"/>
    </row>
    <row r="35" spans="1:4" s="1" customFormat="1" ht="12.75" customHeight="1">
      <c r="A35" s="12" t="s">
        <v>50</v>
      </c>
      <c r="B35" s="43">
        <f>B33+B34</f>
        <v>1927471</v>
      </c>
      <c r="C35" s="12" t="s">
        <v>51</v>
      </c>
      <c r="D35" s="43">
        <f>D33+D34</f>
        <v>1927471</v>
      </c>
    </row>
    <row r="36" spans="1:4" s="1" customFormat="1" ht="12.75" customHeight="1">
      <c r="A36" s="86"/>
      <c r="B36" s="86"/>
      <c r="C36" s="86"/>
      <c r="D36" s="86"/>
    </row>
    <row r="37" spans="1:4" ht="12.75" customHeight="1">
      <c r="A37" s="53" t="s">
        <v>111</v>
      </c>
      <c r="B37" s="51">
        <v>3876</v>
      </c>
      <c r="C37" s="12" t="s">
        <v>112</v>
      </c>
      <c r="D37" s="52">
        <v>5367</v>
      </c>
    </row>
  </sheetData>
  <mergeCells count="2">
    <mergeCell ref="A1:D1"/>
    <mergeCell ref="A36:D3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Header>&amp;LLes rois du café : étude de cas de bac pro comptabilité&amp;R&amp;"Times New Roman,Gras"&amp;12CORRIGÉ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4">
      <selection activeCell="A4" sqref="A1:IV16384"/>
    </sheetView>
  </sheetViews>
  <sheetFormatPr defaultColWidth="11.421875" defaultRowHeight="15"/>
  <cols>
    <col min="1" max="1" width="36.00390625" style="0" customWidth="1"/>
    <col min="2" max="2" width="10.140625" style="0" customWidth="1"/>
    <col min="3" max="3" width="34.57421875" style="0" customWidth="1"/>
    <col min="4" max="4" width="10.421875" style="0" customWidth="1"/>
    <col min="5" max="5" width="30.140625" style="0" customWidth="1"/>
    <col min="6" max="6" width="10.140625" style="0" customWidth="1"/>
  </cols>
  <sheetData>
    <row r="1" spans="1:6" ht="15">
      <c r="A1" s="89" t="s">
        <v>88</v>
      </c>
      <c r="B1" s="89"/>
      <c r="C1" s="89"/>
      <c r="D1" s="89"/>
      <c r="E1" s="89" t="s">
        <v>89</v>
      </c>
      <c r="F1" s="89"/>
    </row>
    <row r="2" spans="1:6" ht="15">
      <c r="A2" s="28" t="s">
        <v>90</v>
      </c>
      <c r="B2" s="28" t="s">
        <v>91</v>
      </c>
      <c r="C2" s="28" t="s">
        <v>93</v>
      </c>
      <c r="D2" s="28" t="s">
        <v>91</v>
      </c>
      <c r="E2" s="28" t="s">
        <v>92</v>
      </c>
      <c r="F2" s="28" t="s">
        <v>85</v>
      </c>
    </row>
    <row r="3" spans="1:6" ht="15" customHeight="1">
      <c r="A3" s="14" t="s">
        <v>52</v>
      </c>
      <c r="B3" s="54">
        <f>'CR'!D4</f>
        <v>0</v>
      </c>
      <c r="C3" s="14" t="s">
        <v>53</v>
      </c>
      <c r="D3" s="54">
        <f>'CR'!B4+'CR'!B5</f>
        <v>0</v>
      </c>
      <c r="E3" s="64" t="s">
        <v>54</v>
      </c>
      <c r="F3" s="63">
        <f>B3-D3</f>
        <v>0</v>
      </c>
    </row>
    <row r="4" spans="1:6" ht="15">
      <c r="A4" s="17" t="s">
        <v>55</v>
      </c>
      <c r="B4" s="55">
        <f>'CR'!D5+'CR'!D6</f>
        <v>1912475</v>
      </c>
      <c r="C4" s="94" t="s">
        <v>56</v>
      </c>
      <c r="D4" s="81"/>
      <c r="E4" s="96"/>
      <c r="F4" s="87"/>
    </row>
    <row r="5" spans="1:6" ht="15">
      <c r="A5" s="20" t="s">
        <v>58</v>
      </c>
      <c r="B5" s="56">
        <f>IF('CR'!D10&gt;0,'CR'!D10,"")</f>
        <v>3467</v>
      </c>
      <c r="C5" s="94"/>
      <c r="D5" s="82">
        <f>IF('CR'!D10&lt;0,'CR'!D10,"")</f>
      </c>
      <c r="E5" s="96"/>
      <c r="F5" s="87"/>
    </row>
    <row r="6" spans="1:6" ht="16.5" customHeight="1">
      <c r="A6" s="15" t="s">
        <v>12</v>
      </c>
      <c r="B6" s="57"/>
      <c r="C6" s="95"/>
      <c r="D6" s="83"/>
      <c r="E6" s="97"/>
      <c r="F6" s="88"/>
    </row>
    <row r="7" spans="1:6" ht="15">
      <c r="A7" s="62" t="s">
        <v>59</v>
      </c>
      <c r="B7" s="63">
        <f>SUM(B4:B6)</f>
        <v>1915942</v>
      </c>
      <c r="C7" s="69" t="s">
        <v>59</v>
      </c>
      <c r="D7" s="63">
        <f>D4</f>
        <v>0</v>
      </c>
      <c r="E7" s="64" t="s">
        <v>57</v>
      </c>
      <c r="F7" s="63">
        <f>B7-D7</f>
        <v>1915942</v>
      </c>
    </row>
    <row r="8" spans="1:6" ht="25.5" customHeight="1">
      <c r="A8" s="17" t="s">
        <v>54</v>
      </c>
      <c r="B8" s="55">
        <f>F3</f>
        <v>0</v>
      </c>
      <c r="C8" s="90" t="s">
        <v>60</v>
      </c>
      <c r="D8" s="92">
        <f>'CR'!B6+'CR'!B7+'CR'!B8</f>
        <v>1110168</v>
      </c>
      <c r="E8" s="65"/>
      <c r="F8" s="66"/>
    </row>
    <row r="9" spans="1:6" ht="15" customHeight="1">
      <c r="A9" s="15" t="s">
        <v>57</v>
      </c>
      <c r="B9" s="57">
        <f>F7</f>
        <v>1915942</v>
      </c>
      <c r="C9" s="91"/>
      <c r="D9" s="93"/>
      <c r="E9" s="33"/>
      <c r="F9" s="67"/>
    </row>
    <row r="10" spans="1:6" ht="14.25" customHeight="1">
      <c r="A10" s="62" t="s">
        <v>59</v>
      </c>
      <c r="B10" s="63">
        <f>B9+B8</f>
        <v>1915942</v>
      </c>
      <c r="C10" s="62" t="s">
        <v>59</v>
      </c>
      <c r="D10" s="63">
        <f>D8</f>
        <v>1110168</v>
      </c>
      <c r="E10" s="68" t="s">
        <v>61</v>
      </c>
      <c r="F10" s="72">
        <f>B10-D10</f>
        <v>805774</v>
      </c>
    </row>
    <row r="11" spans="1:6" ht="16.5" customHeight="1">
      <c r="A11" s="17" t="s">
        <v>61</v>
      </c>
      <c r="B11" s="55">
        <f>F10</f>
        <v>805774</v>
      </c>
      <c r="C11" s="16" t="s">
        <v>62</v>
      </c>
      <c r="D11" s="55">
        <f>'CR'!B9</f>
        <v>35478</v>
      </c>
      <c r="E11" s="65"/>
      <c r="F11" s="66"/>
    </row>
    <row r="12" spans="1:6" ht="15" customHeight="1">
      <c r="A12" s="15" t="s">
        <v>14</v>
      </c>
      <c r="B12" s="57" t="str">
        <f>'CR'!D12</f>
        <v>-</v>
      </c>
      <c r="C12" s="15" t="s">
        <v>64</v>
      </c>
      <c r="D12" s="57">
        <f>'CR'!B10+'CR'!B11</f>
        <v>481996</v>
      </c>
      <c r="E12" s="70"/>
      <c r="F12" s="67"/>
    </row>
    <row r="13" spans="1:6" ht="27" customHeight="1">
      <c r="A13" s="62" t="s">
        <v>59</v>
      </c>
      <c r="B13" s="63">
        <f>SUM(B11:B12)</f>
        <v>805774</v>
      </c>
      <c r="C13" s="62" t="s">
        <v>59</v>
      </c>
      <c r="D13" s="63">
        <f>SUM(D11:D12)</f>
        <v>517474</v>
      </c>
      <c r="E13" s="71" t="s">
        <v>63</v>
      </c>
      <c r="F13" s="72">
        <f>B13-D13</f>
        <v>288300</v>
      </c>
    </row>
    <row r="14" spans="1:6" ht="17.25" customHeight="1">
      <c r="A14" s="17" t="s">
        <v>65</v>
      </c>
      <c r="B14" s="55">
        <f>IF(F13&gt;0,F13,0)</f>
        <v>288300</v>
      </c>
      <c r="C14" s="17" t="s">
        <v>66</v>
      </c>
      <c r="D14" s="55">
        <f>IF(F13&lt;0,F13,0)</f>
        <v>0</v>
      </c>
      <c r="E14" s="18"/>
      <c r="F14" s="59"/>
    </row>
    <row r="15" spans="1:6" ht="27.75" customHeight="1">
      <c r="A15" s="20" t="s">
        <v>67</v>
      </c>
      <c r="B15" s="56">
        <f>'CR'!D13</f>
        <v>2435</v>
      </c>
      <c r="C15" s="17" t="s">
        <v>68</v>
      </c>
      <c r="D15" s="56">
        <f>SUM('CR'!B13:B16)</f>
        <v>49359</v>
      </c>
      <c r="E15" s="18"/>
      <c r="F15" s="59"/>
    </row>
    <row r="16" spans="1:6" ht="14.25" customHeight="1">
      <c r="A16" s="15" t="s">
        <v>18</v>
      </c>
      <c r="B16" s="58">
        <f>'CR'!D14</f>
        <v>265</v>
      </c>
      <c r="C16" s="16" t="s">
        <v>24</v>
      </c>
      <c r="D16" s="58">
        <f>'CR'!B17</f>
        <v>243</v>
      </c>
      <c r="E16" s="19"/>
      <c r="F16" s="60"/>
    </row>
    <row r="17" spans="1:6" ht="13.5" customHeight="1">
      <c r="A17" s="62" t="s">
        <v>59</v>
      </c>
      <c r="B17" s="63">
        <f>SUM(B14:B16)</f>
        <v>291000</v>
      </c>
      <c r="C17" s="62" t="s">
        <v>59</v>
      </c>
      <c r="D17" s="63">
        <f>SUM(D14:D16)</f>
        <v>49602</v>
      </c>
      <c r="E17" s="64" t="s">
        <v>113</v>
      </c>
      <c r="F17" s="63">
        <f>B17-D17</f>
        <v>241398</v>
      </c>
    </row>
    <row r="18" spans="1:6" ht="16.5" customHeight="1">
      <c r="A18" s="17" t="s">
        <v>69</v>
      </c>
      <c r="B18" s="55">
        <f>IF(F17&gt;0,F17," ")</f>
        <v>241398</v>
      </c>
      <c r="C18" s="17" t="s">
        <v>70</v>
      </c>
      <c r="D18" s="55" t="str">
        <f>IF(F17&lt;0,F17," ")</f>
        <v> </v>
      </c>
      <c r="E18" s="65"/>
      <c r="F18" s="66"/>
    </row>
    <row r="19" spans="1:6" ht="12.75" customHeight="1">
      <c r="A19" s="15" t="s">
        <v>72</v>
      </c>
      <c r="B19" s="57">
        <f>'CR'!D25</f>
        <v>2482</v>
      </c>
      <c r="C19" s="15" t="s">
        <v>73</v>
      </c>
      <c r="D19" s="57">
        <f>'CR'!B25</f>
        <v>5839</v>
      </c>
      <c r="E19" s="33"/>
      <c r="F19" s="67"/>
    </row>
    <row r="20" spans="1:6" ht="15">
      <c r="A20" s="73" t="s">
        <v>59</v>
      </c>
      <c r="B20" s="74">
        <f>SUM(B18:B19)</f>
        <v>243880</v>
      </c>
      <c r="C20" s="73" t="s">
        <v>59</v>
      </c>
      <c r="D20" s="74">
        <f>SUM(D18:D19)</f>
        <v>5839</v>
      </c>
      <c r="E20" s="68" t="s">
        <v>71</v>
      </c>
      <c r="F20" s="75">
        <f>B20-D20</f>
        <v>238041</v>
      </c>
    </row>
    <row r="21" spans="1:6" ht="14.25" customHeight="1">
      <c r="A21" s="64" t="s">
        <v>114</v>
      </c>
      <c r="B21" s="63">
        <f>'CR'!D32</f>
        <v>6347</v>
      </c>
      <c r="C21" s="64" t="s">
        <v>74</v>
      </c>
      <c r="D21" s="63">
        <f>'CR'!B30</f>
        <v>4905</v>
      </c>
      <c r="E21" s="64" t="s">
        <v>75</v>
      </c>
      <c r="F21" s="63">
        <f>B21-D21</f>
        <v>1442</v>
      </c>
    </row>
    <row r="22" spans="1:6" ht="15" customHeight="1">
      <c r="A22" s="17" t="s">
        <v>76</v>
      </c>
      <c r="B22" s="56">
        <f>IF(F20&gt;0,F20," ")</f>
        <v>238041</v>
      </c>
      <c r="C22" s="17" t="s">
        <v>77</v>
      </c>
      <c r="D22" s="56" t="str">
        <f>IF(F20&gt;0," ",F20)</f>
        <v> </v>
      </c>
      <c r="E22" s="65"/>
      <c r="F22" s="77"/>
    </row>
    <row r="23" spans="1:6" ht="14.25" customHeight="1">
      <c r="A23" s="20" t="s">
        <v>75</v>
      </c>
      <c r="B23" s="56">
        <f>IF(F21&gt;0,F21," ")</f>
        <v>1442</v>
      </c>
      <c r="C23" s="20" t="s">
        <v>79</v>
      </c>
      <c r="D23" s="56" t="str">
        <f>IF(F21&gt;0," ",F21)</f>
        <v> </v>
      </c>
      <c r="E23" s="76"/>
      <c r="F23" s="78"/>
    </row>
    <row r="24" spans="1:6" ht="14.25" customHeight="1">
      <c r="A24" s="20"/>
      <c r="B24" s="56"/>
      <c r="C24" s="20" t="s">
        <v>80</v>
      </c>
      <c r="D24" s="56">
        <f>'CR'!B31</f>
        <v>0</v>
      </c>
      <c r="E24" s="76"/>
      <c r="F24" s="78"/>
    </row>
    <row r="25" spans="1:6" ht="15" customHeight="1">
      <c r="A25" s="15"/>
      <c r="B25" s="58"/>
      <c r="C25" s="15" t="s">
        <v>81</v>
      </c>
      <c r="D25" s="58">
        <f>'CR'!B32</f>
        <v>79510</v>
      </c>
      <c r="E25" s="76"/>
      <c r="F25" s="78"/>
    </row>
    <row r="26" spans="1:6" ht="15">
      <c r="A26" s="73" t="s">
        <v>59</v>
      </c>
      <c r="B26" s="74">
        <f>SUM(B22:B25)</f>
        <v>239483</v>
      </c>
      <c r="C26" s="73" t="s">
        <v>59</v>
      </c>
      <c r="D26" s="74">
        <f>SUM(D22:D25)</f>
        <v>79510</v>
      </c>
      <c r="E26" s="79" t="s">
        <v>78</v>
      </c>
      <c r="F26" s="80">
        <f>B26-D26</f>
        <v>159973</v>
      </c>
    </row>
    <row r="27" spans="1:6" ht="30.75" customHeight="1">
      <c r="A27" s="14" t="s">
        <v>112</v>
      </c>
      <c r="B27" s="61">
        <f>'CR'!D37</f>
        <v>5367</v>
      </c>
      <c r="C27" s="14" t="s">
        <v>111</v>
      </c>
      <c r="D27" s="61">
        <f>'CR'!B37</f>
        <v>3876</v>
      </c>
      <c r="E27" s="14" t="s">
        <v>115</v>
      </c>
      <c r="F27" s="61">
        <f>B27-D27</f>
        <v>1491</v>
      </c>
    </row>
    <row r="29" ht="15">
      <c r="C29" s="27"/>
    </row>
    <row r="30" spans="3:4" ht="15">
      <c r="C30" s="22"/>
      <c r="D30" s="25"/>
    </row>
    <row r="31" spans="3:4" ht="15">
      <c r="C31" s="21"/>
      <c r="D31" s="24"/>
    </row>
    <row r="32" spans="3:4" ht="15">
      <c r="C32" s="21"/>
      <c r="D32" s="24"/>
    </row>
    <row r="33" spans="3:4" ht="15">
      <c r="C33" s="21"/>
      <c r="D33" s="24"/>
    </row>
    <row r="34" spans="3:4" ht="15">
      <c r="C34" s="21"/>
      <c r="D34" s="24"/>
    </row>
    <row r="35" spans="3:4" ht="15">
      <c r="C35" s="21"/>
      <c r="D35" s="24"/>
    </row>
    <row r="36" spans="3:4" ht="15">
      <c r="C36" s="21"/>
      <c r="D36" s="24"/>
    </row>
    <row r="37" spans="3:4" ht="15">
      <c r="C37" s="21"/>
      <c r="D37" s="24"/>
    </row>
    <row r="38" spans="3:4" ht="15">
      <c r="C38" s="23"/>
      <c r="D38" s="24"/>
    </row>
  </sheetData>
  <mergeCells count="7">
    <mergeCell ref="F4:F6"/>
    <mergeCell ref="E1:F1"/>
    <mergeCell ref="C8:C9"/>
    <mergeCell ref="D8:D9"/>
    <mergeCell ref="A1:D1"/>
    <mergeCell ref="C4:C6"/>
    <mergeCell ref="E4:E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&amp;LLes rois du café : étude de cas de bac pro comptabilité&amp;R&amp;"Times New Roman,Gras"&amp;12CORRIGÉ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showFormulas="1" workbookViewId="0" topLeftCell="A1">
      <selection activeCell="B30" sqref="B30"/>
    </sheetView>
  </sheetViews>
  <sheetFormatPr defaultColWidth="11.421875" defaultRowHeight="15"/>
  <cols>
    <col min="1" max="1" width="13.00390625" style="0" customWidth="1"/>
    <col min="2" max="2" width="12.00390625" style="0" customWidth="1"/>
    <col min="3" max="3" width="13.28125" style="0" customWidth="1"/>
    <col min="4" max="5" width="12.00390625" style="0" customWidth="1"/>
    <col min="6" max="6" width="5.421875" style="0" customWidth="1"/>
    <col min="7" max="16384" width="12.00390625" style="0" customWidth="1"/>
  </cols>
  <sheetData>
    <row r="1" spans="1:6" ht="15">
      <c r="A1" s="89" t="s">
        <v>88</v>
      </c>
      <c r="B1" s="89"/>
      <c r="C1" s="89"/>
      <c r="D1" s="89"/>
      <c r="E1" s="89" t="s">
        <v>89</v>
      </c>
      <c r="F1" s="89"/>
    </row>
    <row r="2" spans="1:6" ht="15">
      <c r="A2" s="28" t="s">
        <v>90</v>
      </c>
      <c r="B2" s="28" t="s">
        <v>91</v>
      </c>
      <c r="C2" s="28" t="s">
        <v>93</v>
      </c>
      <c r="D2" s="28" t="s">
        <v>91</v>
      </c>
      <c r="E2" s="28" t="s">
        <v>92</v>
      </c>
      <c r="F2" s="28" t="s">
        <v>85</v>
      </c>
    </row>
    <row r="3" spans="1:6" ht="15" customHeight="1">
      <c r="A3" s="14" t="s">
        <v>52</v>
      </c>
      <c r="B3" s="54">
        <f>'CR'!D4</f>
        <v>0</v>
      </c>
      <c r="C3" s="14" t="s">
        <v>53</v>
      </c>
      <c r="D3" s="54">
        <f>'CR'!B4+'CR'!B5</f>
        <v>0</v>
      </c>
      <c r="E3" s="64" t="s">
        <v>54</v>
      </c>
      <c r="F3" s="63">
        <f>B3-D3</f>
        <v>0</v>
      </c>
    </row>
    <row r="4" spans="1:6" ht="15">
      <c r="A4" s="17" t="s">
        <v>55</v>
      </c>
      <c r="B4" s="55">
        <f>'CR'!D5+'CR'!D6</f>
        <v>1912475</v>
      </c>
      <c r="C4" s="94" t="s">
        <v>56</v>
      </c>
      <c r="D4" s="81"/>
      <c r="E4" s="96"/>
      <c r="F4" s="87"/>
    </row>
    <row r="5" spans="1:6" ht="15">
      <c r="A5" s="20" t="s">
        <v>58</v>
      </c>
      <c r="B5" s="56">
        <f>IF('CR'!D10&gt;0,'CR'!D10,"")</f>
        <v>3467</v>
      </c>
      <c r="C5" s="94"/>
      <c r="D5" s="82">
        <f>IF('CR'!D10&lt;0,'CR'!D10,"")</f>
      </c>
      <c r="E5" s="96"/>
      <c r="F5" s="87"/>
    </row>
    <row r="6" spans="1:6" ht="16.5" customHeight="1">
      <c r="A6" s="15" t="s">
        <v>12</v>
      </c>
      <c r="B6" s="57"/>
      <c r="C6" s="95"/>
      <c r="D6" s="83"/>
      <c r="E6" s="97"/>
      <c r="F6" s="88"/>
    </row>
    <row r="7" spans="1:6" ht="15">
      <c r="A7" s="62" t="s">
        <v>59</v>
      </c>
      <c r="B7" s="63">
        <f>SUM(B4:B6)</f>
        <v>1915942</v>
      </c>
      <c r="C7" s="69" t="s">
        <v>59</v>
      </c>
      <c r="D7" s="63">
        <f>D4</f>
        <v>0</v>
      </c>
      <c r="E7" s="64" t="s">
        <v>57</v>
      </c>
      <c r="F7" s="63">
        <f>B7-D7</f>
        <v>1915942</v>
      </c>
    </row>
    <row r="8" spans="1:6" ht="25.5" customHeight="1">
      <c r="A8" s="17" t="s">
        <v>54</v>
      </c>
      <c r="B8" s="55">
        <f>F3</f>
        <v>0</v>
      </c>
      <c r="C8" s="90" t="s">
        <v>60</v>
      </c>
      <c r="D8" s="92">
        <f>'CR'!B6+'CR'!B7+'CR'!B8</f>
        <v>1110168</v>
      </c>
      <c r="E8" s="65"/>
      <c r="F8" s="66"/>
    </row>
    <row r="9" spans="1:6" ht="15" customHeight="1">
      <c r="A9" s="15" t="s">
        <v>57</v>
      </c>
      <c r="B9" s="57">
        <f>F7</f>
        <v>1915942</v>
      </c>
      <c r="C9" s="91"/>
      <c r="D9" s="93"/>
      <c r="E9" s="33"/>
      <c r="F9" s="67"/>
    </row>
    <row r="10" spans="1:6" ht="14.25" customHeight="1">
      <c r="A10" s="62" t="s">
        <v>59</v>
      </c>
      <c r="B10" s="63">
        <f>B9+B8</f>
        <v>1915942</v>
      </c>
      <c r="C10" s="62" t="s">
        <v>59</v>
      </c>
      <c r="D10" s="63">
        <f>D8</f>
        <v>1110168</v>
      </c>
      <c r="E10" s="68" t="s">
        <v>61</v>
      </c>
      <c r="F10" s="72">
        <f>B10-D10</f>
        <v>805774</v>
      </c>
    </row>
    <row r="11" spans="1:6" ht="16.5" customHeight="1">
      <c r="A11" s="17" t="s">
        <v>61</v>
      </c>
      <c r="B11" s="55">
        <f>F10</f>
        <v>805774</v>
      </c>
      <c r="C11" s="16" t="s">
        <v>62</v>
      </c>
      <c r="D11" s="55">
        <f>'CR'!B9</f>
        <v>35478</v>
      </c>
      <c r="E11" s="65"/>
      <c r="F11" s="66"/>
    </row>
    <row r="12" spans="1:6" ht="15" customHeight="1">
      <c r="A12" s="15" t="s">
        <v>14</v>
      </c>
      <c r="B12" s="57" t="str">
        <f>'CR'!D12</f>
        <v>-</v>
      </c>
      <c r="C12" s="15" t="s">
        <v>64</v>
      </c>
      <c r="D12" s="57">
        <f>'CR'!B10+'CR'!B11</f>
        <v>481996</v>
      </c>
      <c r="E12" s="70"/>
      <c r="F12" s="67"/>
    </row>
    <row r="13" spans="1:6" ht="27" customHeight="1">
      <c r="A13" s="62" t="s">
        <v>59</v>
      </c>
      <c r="B13" s="63">
        <f>SUM(B11:B12)</f>
        <v>805774</v>
      </c>
      <c r="C13" s="62" t="s">
        <v>59</v>
      </c>
      <c r="D13" s="63">
        <f>SUM(D11:D12)</f>
        <v>517474</v>
      </c>
      <c r="E13" s="71" t="s">
        <v>63</v>
      </c>
      <c r="F13" s="72">
        <f>B13-D13</f>
        <v>288300</v>
      </c>
    </row>
    <row r="14" spans="1:6" ht="17.25" customHeight="1">
      <c r="A14" s="17" t="s">
        <v>65</v>
      </c>
      <c r="B14" s="55">
        <f>IF(F13&gt;0,F13,0)</f>
        <v>288300</v>
      </c>
      <c r="C14" s="17" t="s">
        <v>66</v>
      </c>
      <c r="D14" s="55">
        <f>IF(F13&lt;0,F13,0)</f>
        <v>0</v>
      </c>
      <c r="E14" s="18"/>
      <c r="F14" s="59"/>
    </row>
    <row r="15" spans="1:6" ht="27.75" customHeight="1">
      <c r="A15" s="20" t="s">
        <v>67</v>
      </c>
      <c r="B15" s="56">
        <f>'CR'!D13</f>
        <v>2435</v>
      </c>
      <c r="C15" s="17" t="s">
        <v>68</v>
      </c>
      <c r="D15" s="56">
        <f>SUM('CR'!B13:B16)</f>
        <v>49359</v>
      </c>
      <c r="E15" s="18"/>
      <c r="F15" s="59"/>
    </row>
    <row r="16" spans="1:6" ht="14.25" customHeight="1">
      <c r="A16" s="15" t="s">
        <v>18</v>
      </c>
      <c r="B16" s="58">
        <f>'CR'!D14</f>
        <v>265</v>
      </c>
      <c r="C16" s="16" t="s">
        <v>24</v>
      </c>
      <c r="D16" s="58">
        <f>'CR'!B17</f>
        <v>243</v>
      </c>
      <c r="E16" s="19"/>
      <c r="F16" s="60"/>
    </row>
    <row r="17" spans="1:6" ht="13.5" customHeight="1">
      <c r="A17" s="62" t="s">
        <v>59</v>
      </c>
      <c r="B17" s="63">
        <f>SUM(B14:B16)</f>
        <v>291000</v>
      </c>
      <c r="C17" s="62" t="s">
        <v>59</v>
      </c>
      <c r="D17" s="63">
        <f>SUM(D14:D16)</f>
        <v>49602</v>
      </c>
      <c r="E17" s="64" t="s">
        <v>113</v>
      </c>
      <c r="F17" s="63">
        <f>B17-D17</f>
        <v>241398</v>
      </c>
    </row>
    <row r="18" spans="1:6" ht="16.5" customHeight="1">
      <c r="A18" s="17" t="s">
        <v>69</v>
      </c>
      <c r="B18" s="55">
        <f>IF(F17&gt;0,F17," ")</f>
        <v>241398</v>
      </c>
      <c r="C18" s="17" t="s">
        <v>70</v>
      </c>
      <c r="D18" s="55" t="str">
        <f>IF(F17&lt;0,F17," ")</f>
        <v> </v>
      </c>
      <c r="E18" s="65"/>
      <c r="F18" s="66"/>
    </row>
    <row r="19" spans="1:6" ht="12.75" customHeight="1">
      <c r="A19" s="15" t="s">
        <v>72</v>
      </c>
      <c r="B19" s="57">
        <f>'CR'!D25</f>
        <v>2482</v>
      </c>
      <c r="C19" s="15" t="s">
        <v>73</v>
      </c>
      <c r="D19" s="57">
        <f>'CR'!B25</f>
        <v>5839</v>
      </c>
      <c r="E19" s="33"/>
      <c r="F19" s="67"/>
    </row>
    <row r="20" spans="1:6" ht="29.25" customHeight="1">
      <c r="A20" s="73" t="s">
        <v>59</v>
      </c>
      <c r="B20" s="74">
        <f>SUM(B18:B19)</f>
        <v>243880</v>
      </c>
      <c r="C20" s="73" t="s">
        <v>59</v>
      </c>
      <c r="D20" s="74">
        <f>SUM(D18:D19)</f>
        <v>5839</v>
      </c>
      <c r="E20" s="68" t="s">
        <v>71</v>
      </c>
      <c r="F20" s="75">
        <f>B20-D20</f>
        <v>238041</v>
      </c>
    </row>
    <row r="21" spans="1:6" ht="14.25" customHeight="1">
      <c r="A21" s="64" t="s">
        <v>114</v>
      </c>
      <c r="B21" s="63">
        <f>'CR'!D32</f>
        <v>6347</v>
      </c>
      <c r="C21" s="64" t="s">
        <v>74</v>
      </c>
      <c r="D21" s="63">
        <f>'CR'!B30</f>
        <v>4905</v>
      </c>
      <c r="E21" s="64" t="s">
        <v>75</v>
      </c>
      <c r="F21" s="63">
        <f>B21-D21</f>
        <v>1442</v>
      </c>
    </row>
    <row r="22" spans="1:6" ht="15" customHeight="1">
      <c r="A22" s="17" t="s">
        <v>76</v>
      </c>
      <c r="B22" s="56">
        <f>IF(F20&gt;0,F20," ")</f>
        <v>238041</v>
      </c>
      <c r="C22" s="17" t="s">
        <v>77</v>
      </c>
      <c r="D22" s="56" t="str">
        <f>IF(F20&gt;0," ",F20)</f>
        <v> </v>
      </c>
      <c r="E22" s="65"/>
      <c r="F22" s="77"/>
    </row>
    <row r="23" spans="1:6" ht="14.25" customHeight="1">
      <c r="A23" s="20" t="s">
        <v>75</v>
      </c>
      <c r="B23" s="56">
        <f>IF(F21&gt;0,F21," ")</f>
        <v>1442</v>
      </c>
      <c r="C23" s="20" t="s">
        <v>79</v>
      </c>
      <c r="D23" s="56" t="str">
        <f>IF(F21&gt;0," ",F21)</f>
        <v> </v>
      </c>
      <c r="E23" s="76"/>
      <c r="F23" s="78"/>
    </row>
    <row r="24" spans="1:6" ht="14.25" customHeight="1">
      <c r="A24" s="20"/>
      <c r="B24" s="56"/>
      <c r="C24" s="20" t="s">
        <v>80</v>
      </c>
      <c r="D24" s="56">
        <f>'CR'!B31</f>
        <v>0</v>
      </c>
      <c r="E24" s="76"/>
      <c r="F24" s="78"/>
    </row>
    <row r="25" spans="1:6" ht="15" customHeight="1">
      <c r="A25" s="15"/>
      <c r="B25" s="58"/>
      <c r="C25" s="15" t="s">
        <v>81</v>
      </c>
      <c r="D25" s="58">
        <f>'CR'!B32</f>
        <v>79510</v>
      </c>
      <c r="E25" s="76"/>
      <c r="F25" s="78"/>
    </row>
    <row r="26" spans="1:6" ht="15">
      <c r="A26" s="73" t="s">
        <v>59</v>
      </c>
      <c r="B26" s="74">
        <f>SUM(B22:B25)</f>
        <v>239483</v>
      </c>
      <c r="C26" s="73" t="s">
        <v>59</v>
      </c>
      <c r="D26" s="74">
        <f>SUM(D22:D25)</f>
        <v>79510</v>
      </c>
      <c r="E26" s="79" t="s">
        <v>78</v>
      </c>
      <c r="F26" s="80">
        <f>B26-D26</f>
        <v>159973</v>
      </c>
    </row>
    <row r="27" spans="1:6" ht="30.75" customHeight="1">
      <c r="A27" s="14" t="s">
        <v>112</v>
      </c>
      <c r="B27" s="61">
        <f>'CR'!D37</f>
        <v>5367</v>
      </c>
      <c r="C27" s="14" t="s">
        <v>111</v>
      </c>
      <c r="D27" s="61">
        <f>'CR'!B37</f>
        <v>3876</v>
      </c>
      <c r="E27" s="14" t="s">
        <v>115</v>
      </c>
      <c r="F27" s="61">
        <f>B27-D27</f>
        <v>1491</v>
      </c>
    </row>
    <row r="29" ht="15">
      <c r="C29" s="27"/>
    </row>
    <row r="30" spans="3:4" ht="15">
      <c r="C30" s="22"/>
      <c r="D30" s="25"/>
    </row>
    <row r="31" spans="3:4" ht="15">
      <c r="C31" s="21"/>
      <c r="D31" s="24"/>
    </row>
    <row r="32" spans="3:4" ht="15">
      <c r="C32" s="21"/>
      <c r="D32" s="24"/>
    </row>
    <row r="33" spans="3:4" ht="15">
      <c r="C33" s="21"/>
      <c r="D33" s="24"/>
    </row>
    <row r="34" spans="3:4" ht="15">
      <c r="C34" s="21"/>
      <c r="D34" s="24"/>
    </row>
    <row r="35" spans="3:4" ht="15">
      <c r="C35" s="21"/>
      <c r="D35" s="24"/>
    </row>
    <row r="36" spans="3:4" ht="15">
      <c r="C36" s="21"/>
      <c r="D36" s="24"/>
    </row>
    <row r="37" spans="3:4" ht="15">
      <c r="C37" s="21"/>
      <c r="D37" s="24"/>
    </row>
    <row r="38" spans="3:4" ht="15">
      <c r="C38" s="23"/>
      <c r="D38" s="24"/>
    </row>
  </sheetData>
  <mergeCells count="7">
    <mergeCell ref="C8:C9"/>
    <mergeCell ref="D8:D9"/>
    <mergeCell ref="A1:D1"/>
    <mergeCell ref="E1:F1"/>
    <mergeCell ref="C4:C6"/>
    <mergeCell ref="E4:E6"/>
    <mergeCell ref="F4:F6"/>
  </mergeCells>
  <printOptions headings="1" horizontalCentered="1" verticalCentered="1"/>
  <pageMargins left="0.1968503937007874" right="0.1968503937007874" top="0.984251968503937" bottom="0.984251968503937" header="0.5118110236220472" footer="0.5118110236220472"/>
  <pageSetup orientation="landscape" paperSize="9" r:id="rId1"/>
  <headerFooter alignWithMargins="0">
    <oddHeader>&amp;LLes rois du café : étude de cas de bac pro comptabilité&amp;RCORRIGÉ avec formules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B16" sqref="B16"/>
    </sheetView>
  </sheetViews>
  <sheetFormatPr defaultColWidth="11.421875" defaultRowHeight="15"/>
  <cols>
    <col min="1" max="1" width="38.7109375" style="0" customWidth="1"/>
    <col min="2" max="2" width="34.57421875" style="0" bestFit="1" customWidth="1"/>
    <col min="3" max="3" width="20.28125" style="0" customWidth="1"/>
    <col min="4" max="4" width="8.28125" style="0" bestFit="1" customWidth="1"/>
  </cols>
  <sheetData>
    <row r="1" spans="1:4" ht="15">
      <c r="A1" s="29" t="s">
        <v>94</v>
      </c>
      <c r="B1" s="29" t="s">
        <v>96</v>
      </c>
      <c r="C1" s="29" t="s">
        <v>116</v>
      </c>
      <c r="D1" s="30" t="s">
        <v>95</v>
      </c>
    </row>
    <row r="2" spans="1:4" ht="15">
      <c r="A2" s="34" t="s">
        <v>97</v>
      </c>
      <c r="B2" s="31" t="s">
        <v>98</v>
      </c>
      <c r="C2" s="31" t="s">
        <v>117</v>
      </c>
      <c r="D2" s="31">
        <f>(SIG!D12/'CR'!D7)</f>
        <v>0.2520273467627028</v>
      </c>
    </row>
    <row r="3" spans="1:4" ht="15">
      <c r="A3" s="34" t="s">
        <v>100</v>
      </c>
      <c r="B3" s="31" t="s">
        <v>99</v>
      </c>
      <c r="C3" s="31" t="s">
        <v>118</v>
      </c>
      <c r="D3" s="32">
        <f>SIG!D8/'CR'!D7</f>
        <v>0.5804875880730467</v>
      </c>
    </row>
    <row r="4" spans="1:4" ht="15">
      <c r="A4" s="34" t="s">
        <v>61</v>
      </c>
      <c r="B4" s="31" t="s">
        <v>101</v>
      </c>
      <c r="C4" s="31" t="s">
        <v>119</v>
      </c>
      <c r="D4" s="32">
        <f>SIG!F10/'CR'!D7</f>
        <v>0.4213252460816481</v>
      </c>
    </row>
    <row r="5" spans="1:4" ht="15">
      <c r="A5" s="34" t="s">
        <v>102</v>
      </c>
      <c r="B5" s="31" t="s">
        <v>103</v>
      </c>
      <c r="C5" s="31" t="s">
        <v>120</v>
      </c>
      <c r="D5" s="32">
        <f>SIG!F13/'CR'!D7</f>
        <v>0.1507470685891319</v>
      </c>
    </row>
    <row r="6" spans="1:4" ht="15">
      <c r="A6" s="98" t="s">
        <v>104</v>
      </c>
      <c r="B6" s="31" t="s">
        <v>105</v>
      </c>
      <c r="C6" s="31" t="s">
        <v>121</v>
      </c>
      <c r="D6" s="32">
        <f>SIG!F17/'CR'!D7</f>
        <v>0.12622282644217572</v>
      </c>
    </row>
    <row r="7" spans="1:4" ht="15">
      <c r="A7" s="99"/>
      <c r="B7" s="31" t="s">
        <v>106</v>
      </c>
      <c r="C7" s="31" t="s">
        <v>122</v>
      </c>
      <c r="D7" s="32">
        <f>SIG!F20/'CR'!D7</f>
        <v>0.12446750937920757</v>
      </c>
    </row>
    <row r="8" spans="1:4" ht="15">
      <c r="A8" s="100"/>
      <c r="B8" s="31" t="s">
        <v>107</v>
      </c>
      <c r="C8" s="31" t="s">
        <v>123</v>
      </c>
      <c r="D8" s="32">
        <f>SIG!F26/'CR'!D7</f>
        <v>0.08364710649812415</v>
      </c>
    </row>
  </sheetData>
  <mergeCells count="1">
    <mergeCell ref="A6:A8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  <headerFooter alignWithMargins="0">
    <oddHeader>&amp;LChapitre 7 : L'analyse de l'exploitation de l'unité commerciale
Application 5 : SCAA page 234&amp;R&amp;"Times New Roman,Gras"&amp;12CORRIGÉ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PACKARD BELL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BEAUGRAND</dc:creator>
  <cp:keywords/>
  <dc:description/>
  <cp:lastModifiedBy>Dorothée</cp:lastModifiedBy>
  <cp:lastPrinted>2008-09-17T08:54:27Z</cp:lastPrinted>
  <dcterms:created xsi:type="dcterms:W3CDTF">2004-02-21T12:58:13Z</dcterms:created>
  <dcterms:modified xsi:type="dcterms:W3CDTF">2008-09-17T08:55:14Z</dcterms:modified>
  <cp:category/>
  <cp:version/>
  <cp:contentType/>
  <cp:contentStatus/>
</cp:coreProperties>
</file>